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Revision 1" state="visible" r:id="rId3"/>
  </sheets>
  <definedNames>
    <definedName name="PRINT_TITLES" localSheetId="0">'Revision 1'!$A$1:$E$3</definedName>
  </definedNames>
  <calcPr/>
</workbook>
</file>

<file path=xl/sharedStrings.xml><?xml version="1.0" encoding="utf-8"?>
<sst xmlns="http://schemas.openxmlformats.org/spreadsheetml/2006/main" count="132" uniqueCount="131">
  <si>
    <t>First Unitarian Brooklyn</t>
  </si>
  <si>
    <t>2011-2012</t>
  </si>
  <si>
    <t>2012 -2013</t>
  </si>
  <si>
    <t>2013-2014</t>
  </si>
  <si>
    <t>Budget </t>
  </si>
  <si>
    <t>Budget</t>
  </si>
  <si>
    <t>Draft Budget</t>
  </si>
  <si>
    <t>2011 - 2012</t>
  </si>
  <si>
    <t>Revenues</t>
  </si>
  <si>
    <t>Canvass &amp; Contributions</t>
  </si>
  <si>
    <t>Pledge Income</t>
  </si>
  <si>
    <t>Non Pledge Contributions</t>
  </si>
  <si>
    <t>Sunday Plate</t>
  </si>
  <si>
    <t>Total Canvass &amp; Contributions</t>
  </si>
  <si>
    <t>Rents</t>
  </si>
  <si>
    <t>Daycare Rent</t>
  </si>
  <si>
    <t>Apartment Rent</t>
  </si>
  <si>
    <t>Other Rent</t>
  </si>
  <si>
    <t>Ceremonies</t>
  </si>
  <si>
    <t>Total Rents</t>
  </si>
  <si>
    <t>Endowment </t>
  </si>
  <si>
    <t>Endowment Draw</t>
  </si>
  <si>
    <t>  Flatbush Church Fund</t>
  </si>
  <si>
    <t>  Davol Memorial Fund</t>
  </si>
  <si>
    <t>  Harrington Fund</t>
  </si>
  <si>
    <t>  Chambers Fund</t>
  </si>
  <si>
    <t>  Madeline Fund</t>
  </si>
  <si>
    <t>  McKinney Social Justice Fund</t>
  </si>
  <si>
    <t>  S. Lee McElroy Fund</t>
  </si>
  <si>
    <t>  Edward Hunt Fund</t>
  </si>
  <si>
    <t>  Betsy King Fund</t>
  </si>
  <si>
    <t>Other Restricted Funds {As a group}</t>
  </si>
  <si>
    <t>Total Endowment Draws</t>
  </si>
  <si>
    <t>Program &amp; Cong. Fundraising</t>
  </si>
  <si>
    <t>Worship Income</t>
  </si>
  <si>
    <t>Hospitality Income</t>
  </si>
  <si>
    <t>Flower Income</t>
  </si>
  <si>
    <t>Unifair</t>
  </si>
  <si>
    <t>Auction</t>
  </si>
  <si>
    <t>Other Income (net)</t>
  </si>
  <si>
    <t>Online Fundraising</t>
  </si>
  <si>
    <t>Music Dept. Concert</t>
  </si>
  <si>
    <t>Folk Concert Series</t>
  </si>
  <si>
    <t>Total Program &amp; Cong. Fundraising</t>
  </si>
  <si>
    <t>Total Revenues</t>
  </si>
  <si>
    <t>Expenses</t>
  </si>
  <si>
    <t>Professional Leadership</t>
  </si>
  <si>
    <t>Senior Minister Compensation</t>
  </si>
  <si>
    <t>Minister Salary</t>
  </si>
  <si>
    <t>Minister FICA</t>
  </si>
  <si>
    <t>Minister Insurance</t>
  </si>
  <si>
    <t>Minister Life &amp; Disability Insurance</t>
  </si>
  <si>
    <t>Minister Professional Expenses</t>
  </si>
  <si>
    <t>Minister Pension Expense</t>
  </si>
  <si>
    <t>Minister Housing</t>
  </si>
  <si>
    <t>Total Senior Minister Compensation</t>
  </si>
  <si>
    <t>Interim Minister Compensation</t>
  </si>
  <si>
    <t>Total Package</t>
  </si>
  <si>
    <t>Total Interim Minister Compensation</t>
  </si>
  <si>
    <t>MRE Compensation</t>
  </si>
  <si>
    <t>MRE Salary</t>
  </si>
  <si>
    <t>MRE Housing</t>
  </si>
  <si>
    <t>MRE Professional Expenses</t>
  </si>
  <si>
    <t>Total MRE Compensation</t>
  </si>
  <si>
    <t>Total Professional Leadership</t>
  </si>
  <si>
    <t>Staff Salaries</t>
  </si>
  <si>
    <t>Section Leaders</t>
  </si>
  <si>
    <t>Membership and Communications Director (PT)</t>
  </si>
  <si>
    <t>Substitute Music Director</t>
  </si>
  <si>
    <t>Other Salaries</t>
  </si>
  <si>
    <t>Total Staff Salaries</t>
  </si>
  <si>
    <t>Staff Compensation (Non-salary)</t>
  </si>
  <si>
    <t>Music Dir. Professional Expenses</t>
  </si>
  <si>
    <t>DCS Professional Expenses</t>
  </si>
  <si>
    <t>Staff FICA Expense</t>
  </si>
  <si>
    <t>Commuter Tax</t>
  </si>
  <si>
    <t>Staff Health Insurance</t>
  </si>
  <si>
    <t>Staff Pension</t>
  </si>
  <si>
    <t>Workers Compensation</t>
  </si>
  <si>
    <t>Disability Insurance</t>
  </si>
  <si>
    <t>Unemployment Insurance</t>
  </si>
  <si>
    <t>Staff Training</t>
  </si>
  <si>
    <t>Total Staff Comp. (Non-salary)</t>
  </si>
  <si>
    <t>Total Staff Compensation</t>
  </si>
  <si>
    <t>Congregational Life</t>
  </si>
  <si>
    <t>Julie McKinney Expenses</t>
  </si>
  <si>
    <t>Music Purchases</t>
  </si>
  <si>
    <t>Summer Music Program</t>
  </si>
  <si>
    <t>Senior Minister Installation Ceremony</t>
  </si>
  <si>
    <t>RE Program</t>
  </si>
  <si>
    <t>Flatbush Fund Grants</t>
  </si>
  <si>
    <t>Stewardship</t>
  </si>
  <si>
    <t>New Member Outreach</t>
  </si>
  <si>
    <t>Hospitality Expense - New Line</t>
  </si>
  <si>
    <t>Small Group Ministry</t>
  </si>
  <si>
    <t>Folk Concert Series Expenses</t>
  </si>
  <si>
    <t>Total Congregational Life</t>
  </si>
  <si>
    <t>Building Related Expenses</t>
  </si>
  <si>
    <t>Insurance</t>
  </si>
  <si>
    <t>NYC Real Estate Tax</t>
  </si>
  <si>
    <t>Alarms &amp; Extinguishers</t>
  </si>
  <si>
    <t>Electricity</t>
  </si>
  <si>
    <t>Gas </t>
  </si>
  <si>
    <t>Water &amp; Sewer</t>
  </si>
  <si>
    <t>ACS Maintenance</t>
  </si>
  <si>
    <t>Janitorial Services</t>
  </si>
  <si>
    <t>Maintenance - Supplies</t>
  </si>
  <si>
    <t>Maintenance - Purchased Services</t>
  </si>
  <si>
    <t>Maintenance - Projects</t>
  </si>
  <si>
    <t>Organ and Piano Maintenance</t>
  </si>
  <si>
    <t>Loan Repayment</t>
  </si>
  <si>
    <t>Total Building Related Expenses</t>
  </si>
  <si>
    <t>Denominational Expense</t>
  </si>
  <si>
    <t>UUA &amp; Metro Fair Share Contribution</t>
  </si>
  <si>
    <t>Total Denominational Expense</t>
  </si>
  <si>
    <t>General Services</t>
  </si>
  <si>
    <t>Postage</t>
  </si>
  <si>
    <t>Audit</t>
  </si>
  <si>
    <t>Bookkeeping Service</t>
  </si>
  <si>
    <t>Office Supplies</t>
  </si>
  <si>
    <t>Office Machine Repair</t>
  </si>
  <si>
    <t>Machine Leases</t>
  </si>
  <si>
    <t>Computer Hardware</t>
  </si>
  <si>
    <t>Telephone</t>
  </si>
  <si>
    <t>Website Expenses</t>
  </si>
  <si>
    <t>Payroll Service</t>
  </si>
  <si>
    <t>Other Administrative Expense</t>
  </si>
  <si>
    <t>Legal Services</t>
  </si>
  <si>
    <t>Total General Services</t>
  </si>
  <si>
    <t>Total Expenses</t>
  </si>
  <si>
    <t>Surplus / (Deficit)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</si>
</sst>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1">
    <font>
      <b val="0"/>
      <i val="0"/>
      <strike val="0"/>
      <u val="none"/>
      <sz val="10.0"/>
      <color rgb="FF000000"/>
      <name val="Arial"/>
    </font>
    <font>
      <b val="0"/>
      <i val="0"/>
      <strike val="0"/>
      <u/>
      <sz val="10.0"/>
      <color rgb="FF000000"/>
      <name val="Verdana"/>
    </font>
    <font>
      <b/>
      <i val="0"/>
      <strike val="0"/>
      <u val="none"/>
      <sz val="10.0"/>
      <color rgb="FF000000"/>
      <name val="Verdana"/>
    </font>
    <font>
      <b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/>
      <i val="0"/>
      <strike val="0"/>
      <u val="none"/>
      <sz val="10.0"/>
      <color rgb="FF000000"/>
      <name val="Verdana"/>
    </font>
    <font>
      <b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 val="0"/>
      <i val="0"/>
      <strike val="0"/>
      <u/>
      <sz val="10.0"/>
      <color rgb="FF000000"/>
      <name val="Verdana"/>
    </font>
    <font>
      <b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 val="0"/>
      <i val="0"/>
      <strike val="0"/>
      <u val="none"/>
      <sz val="10.0"/>
      <color rgb="FF000000"/>
      <name val="Verdana"/>
    </font>
    <font>
      <b/>
      <i val="0"/>
      <strike val="0"/>
      <u/>
      <sz val="10.0"/>
      <color rgb="FF000000"/>
      <name val="Verdana"/>
    </font>
  </fonts>
  <fills count="2">
    <fill>
      <patternFill patternType="none"/>
    </fill>
    <fill>
      <patternFill patternType="gray125">
        <bgColor rgb="FFFFFFFF"/>
      </patternFill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fillId="0" numFmtId="0" borderId="0" fontId="0"/>
  </cellStyleXfs>
  <cellXfs count="22">
    <xf applyAlignment="1" fillId="0" xfId="0" numFmtId="0" borderId="0" fontId="0">
      <alignment vertical="bottom" horizontal="general" wrapText="1"/>
    </xf>
    <xf applyBorder="1" fillId="0" xfId="0" numFmtId="41" borderId="1" applyFont="1" fontId="1" applyNumberFormat="1"/>
    <xf applyAlignment="1" fillId="0" xfId="0" numFmtId="41" borderId="0" applyFont="1" fontId="2" applyNumberFormat="1">
      <alignment vertical="bottom" horizontal="left" wrapText="1"/>
    </xf>
    <xf applyAlignment="1" fillId="0" xfId="0" numFmtId="41" borderId="0" applyFont="1" fontId="3" applyNumberFormat="1">
      <alignment vertical="bottom" horizontal="general" wrapText="1"/>
    </xf>
    <xf applyAlignment="1" fillId="0" xfId="0" numFmtId="0" borderId="0" applyFont="1" fontId="4">
      <alignment vertical="bottom" horizontal="general" wrapText="1"/>
    </xf>
    <xf applyBorder="1" fillId="0" xfId="0" numFmtId="41" borderId="2" applyFont="1" fontId="5" applyNumberFormat="1"/>
    <xf applyAlignment="1" fillId="0" xfId="0" numFmtId="41" borderId="0" applyFont="1" fontId="6" applyNumberFormat="1">
      <alignment vertical="bottom" horizontal="center"/>
    </xf>
    <xf applyBorder="1" fillId="0" xfId="0" numFmtId="41" borderId="3" applyFont="1" fontId="7" applyNumberFormat="1"/>
    <xf applyBorder="1" applyAlignment="1" fillId="0" xfId="0" numFmtId="0" borderId="4" fontId="0">
      <alignment vertical="bottom" horizontal="general" wrapText="1"/>
    </xf>
    <xf applyBorder="1" fillId="0" xfId="0" numFmtId="41" borderId="5" applyFont="1" fontId="8" applyNumberFormat="1"/>
    <xf applyAlignment="1" fillId="0" xfId="0" numFmtId="41" borderId="0" applyFont="1" fontId="9" applyNumberFormat="1">
      <alignment vertical="bottom" horizontal="left" wrapText="1"/>
    </xf>
    <xf applyBorder="1" applyAlignment="1" fillId="0" xfId="0" numFmtId="41" borderId="6" applyFont="1" fontId="10" applyNumberFormat="1">
      <alignment vertical="top" horizontal="general"/>
    </xf>
    <xf applyAlignment="1" fillId="0" xfId="0" numFmtId="41" borderId="0" applyFont="1" fontId="11" applyNumberFormat="1">
      <alignment vertical="bottom" horizontal="right"/>
    </xf>
    <xf applyBorder="1" fillId="0" xfId="0" numFmtId="41" borderId="7" applyFont="1" fontId="12" applyNumberFormat="1"/>
    <xf fillId="0" xfId="0" numFmtId="0" borderId="0" applyFont="1" fontId="13"/>
    <xf fillId="0" xfId="0" numFmtId="41" borderId="0" applyFont="1" fontId="14" applyNumberFormat="1"/>
    <xf fillId="0" xfId="0" numFmtId="41" borderId="0" applyFont="1" fontId="15" applyNumberFormat="1"/>
    <xf fillId="0" xfId="0" numFmtId="41" borderId="0" applyFont="1" fontId="16" applyNumberFormat="1"/>
    <xf applyBorder="1" fillId="0" xfId="0" numFmtId="41" borderId="8" applyFont="1" fontId="17" applyNumberFormat="1"/>
    <xf applyAlignment="1" fillId="0" xfId="0" numFmtId="41" borderId="0" applyFont="1" fontId="18" applyNumberFormat="1">
      <alignment vertical="top" horizontal="general" wrapText="1"/>
    </xf>
    <xf applyAlignment="1" fillId="0" xfId="0" numFmtId="41" borderId="0" applyFont="1" fontId="19" applyNumberFormat="1">
      <alignment vertical="bottom" horizontal="general" wrapText="1"/>
    </xf>
    <xf applyAlignment="1" fillId="0" xfId="0" numFmtId="41" borderId="0" applyFont="1" fontId="20" applyNumberFormat="1">
      <alignment vertical="bottom" horizontal="general" wrapText="1"/>
    </xf>
  </cellXfs>
  <cellStyles count="1">
    <cellStyle builtinId="0" name="Normal" xfId="0"/>
  </cellStyles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1.xml" Type="http://schemas.openxmlformats.org/officeDocument/2006/relationships/worksheet" Id="rId3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topLeftCell="B3" ySplit="2.0" xSplit="1.0" activePane="bottomRight" state="frozen"/>
      <selection sqref="B1" activeCell="B1" pane="topRight"/>
      <selection sqref="A3" activeCell="A3" pane="bottomLeft"/>
      <selection sqref="B3" activeCell="B3" pane="bottomRight"/>
    </sheetView>
  </sheetViews>
  <sheetFormatPr customHeight="1" defaultColWidth="12.57" defaultRowHeight="13.5"/>
  <cols>
    <col min="1" customWidth="1" max="1" width="37.86"/>
    <col min="2" customWidth="1" max="2" hidden="1" width="14.0"/>
    <col min="3" customWidth="1" max="3" width="12.71"/>
    <col min="4" customWidth="1" max="4" width="13.86"/>
    <col min="5" customWidth="1" max="5" width="13.43"/>
  </cols>
  <sheetData>
    <row customHeight="1" r="1" ht="9.0">
      <c t="s" s="3" r="A1">
        <v>0</v>
      </c>
      <c s="16" r="B1"/>
      <c t="s" s="6" r="C1">
        <v>1</v>
      </c>
      <c t="s" s="6" r="D1">
        <v>2</v>
      </c>
      <c t="s" s="6" r="E1">
        <v>3</v>
      </c>
    </row>
    <row customHeight="1" r="2" ht="2.25">
      <c t="s" s="3" r="A2">
        <v>4</v>
      </c>
      <c t="s" s="6" r="C2">
        <v>5</v>
      </c>
      <c t="s" s="6" r="D2">
        <v>5</v>
      </c>
      <c t="s" s="6" r="E2">
        <v>6</v>
      </c>
    </row>
    <row customHeight="1" r="3" ht="15.0">
      <c s="3" r="A3"/>
      <c t="s" s="6" r="B3">
        <v>7</v>
      </c>
    </row>
    <row customHeight="1" r="4" ht="12.75">
      <c t="s" s="21" r="A4">
        <v>8</v>
      </c>
    </row>
    <row customHeight="1" r="5" ht="12.75"/>
    <row customHeight="1" r="6" ht="12.75"/>
    <row customHeight="1" r="7" ht="12.75">
      <c t="s" s="3" r="A7">
        <v>9</v>
      </c>
    </row>
    <row customHeight="1" r="8" ht="12.75">
      <c t="s" s="20" r="A8">
        <v>10</v>
      </c>
      <c s="17" r="B8">
        <v>161558.64</v>
      </c>
      <c s="17" r="C8">
        <v>234000</v>
      </c>
      <c s="17" r="D8">
        <v>225000</v>
      </c>
      <c s="17" r="E8">
        <f>275000*0.94</f>
        <v>258500</v>
      </c>
    </row>
    <row customHeight="1" r="9" ht="12.75">
      <c t="s" s="20" r="A9">
        <v>11</v>
      </c>
      <c s="17" r="B9">
        <f>28894.45</f>
        <v>28894.45</v>
      </c>
      <c s="17" r="C9">
        <v>18000</v>
      </c>
      <c s="17" r="D9">
        <v>18000</v>
      </c>
      <c s="17" r="E9">
        <f>+D9*1.075</f>
        <v>19350</v>
      </c>
    </row>
    <row customHeight="1" r="10" ht="12.75">
      <c t="s" s="20" r="A10">
        <v>12</v>
      </c>
      <c s="5" r="B10">
        <v>7820.76</v>
      </c>
      <c s="5" r="C10">
        <v>12000</v>
      </c>
      <c s="5" r="D10">
        <v>12000</v>
      </c>
      <c s="5" r="E10">
        <f>+D10*1.075</f>
        <v>12900</v>
      </c>
    </row>
    <row customHeight="1" r="11" ht="12.75">
      <c t="s" s="3" r="A11">
        <v>13</v>
      </c>
      <c s="18" r="B11">
        <f>SUM(B8:B10)</f>
        <v>198273.85</v>
      </c>
      <c s="18" r="C11">
        <f>SUM(C8:C10)</f>
        <v>264000</v>
      </c>
      <c s="18" r="D11">
        <f>SUM(D8:D10)</f>
        <v>255000</v>
      </c>
      <c s="18" r="E11">
        <f>SUM(E8:E10)</f>
        <v>290750</v>
      </c>
    </row>
    <row customHeight="1" r="12" ht="12.75"/>
    <row customHeight="1" r="14" ht="12.75">
      <c t="s" s="3" r="A14">
        <v>14</v>
      </c>
    </row>
    <row customHeight="1" r="15" ht="12.75">
      <c t="s" s="20" r="A15">
        <v>15</v>
      </c>
      <c s="17" r="B15">
        <v>116535</v>
      </c>
      <c s="17" r="C15">
        <v>156000</v>
      </c>
      <c s="17" r="D15">
        <v>161000</v>
      </c>
      <c s="17" r="E15">
        <v>161000</v>
      </c>
    </row>
    <row customHeight="1" r="16" ht="12.75">
      <c t="s" s="20" r="A16">
        <v>16</v>
      </c>
      <c s="17" r="B16">
        <v>51433.22</v>
      </c>
      <c s="17" r="C16">
        <v>70000</v>
      </c>
      <c s="17" r="D16">
        <v>90000</v>
      </c>
      <c s="17" r="E16">
        <f>(90000*1.025)+18600</f>
        <v>110850</v>
      </c>
    </row>
    <row customHeight="1" r="17" ht="12.75">
      <c t="s" s="20" r="A17">
        <v>17</v>
      </c>
      <c s="17" r="B17">
        <v>9856</v>
      </c>
      <c s="17" r="C17">
        <v>19000</v>
      </c>
      <c s="17" r="D17">
        <v>19000</v>
      </c>
      <c s="17" r="E17">
        <v>19000</v>
      </c>
    </row>
    <row customHeight="1" r="18" ht="12.75">
      <c t="s" s="20" r="A18">
        <v>18</v>
      </c>
      <c s="5" r="B18">
        <v>9491.29</v>
      </c>
      <c s="5" r="C18">
        <v>14000</v>
      </c>
      <c s="5" r="D18">
        <v>14000</v>
      </c>
      <c s="5" r="E18">
        <v>14000</v>
      </c>
    </row>
    <row customHeight="1" r="19" ht="12.75">
      <c t="s" s="3" r="A19">
        <v>19</v>
      </c>
      <c s="18" r="B19">
        <f>SUM(B15:B18)</f>
        <v>187315.51</v>
      </c>
      <c s="18" r="C19">
        <f>SUM(C15:C18)</f>
        <v>259000</v>
      </c>
      <c s="18" r="D19">
        <f>SUM(D15:D18)</f>
        <v>284000</v>
      </c>
      <c s="18" r="E19">
        <f>SUM(E15:E18)</f>
        <v>304850</v>
      </c>
    </row>
    <row customHeight="1" r="20" ht="12.75"/>
    <row customHeight="1" r="21" ht="16.5">
      <c t="s" s="3" r="A21">
        <v>20</v>
      </c>
    </row>
    <row customHeight="1" r="22" ht="12.75">
      <c t="s" s="20" r="A22">
        <v>21</v>
      </c>
      <c s="17" r="D22">
        <v>119250</v>
      </c>
      <c s="17" r="E22">
        <v>110800</v>
      </c>
    </row>
    <row customHeight="1" r="23" ht="12.75">
      <c t="s" s="4" r="A23">
        <v>22</v>
      </c>
      <c s="17" r="E23">
        <v>14300.1657142857</v>
      </c>
    </row>
    <row customHeight="1" r="24" ht="12.75">
      <c t="s" s="4" r="A24">
        <v>23</v>
      </c>
      <c s="17" r="E24">
        <v>4803.63428571429</v>
      </c>
    </row>
    <row customHeight="1" r="25" ht="12.75">
      <c t="s" s="4" r="A25">
        <v>24</v>
      </c>
      <c s="17" r="E25">
        <v>1184.04</v>
      </c>
    </row>
    <row customHeight="1" r="26" ht="12.75">
      <c t="s" s="4" r="A26">
        <v>25</v>
      </c>
      <c s="5" r="B26"/>
      <c s="17" r="E26">
        <v>1305.89714285714</v>
      </c>
    </row>
    <row customHeight="1" r="27" ht="12.75">
      <c t="s" s="4" r="A27">
        <v>26</v>
      </c>
      <c s="18" r="B27"/>
      <c s="17" r="E27">
        <v>1057.81714285714</v>
      </c>
    </row>
    <row customHeight="1" r="28" ht="12.75">
      <c t="s" s="4" r="A28">
        <v>27</v>
      </c>
      <c s="17" r="E28">
        <v>2121.72571428571</v>
      </c>
    </row>
    <row customHeight="1" r="29" ht="12.75">
      <c t="s" s="4" r="A29">
        <v>28</v>
      </c>
      <c s="17" r="E29">
        <v>1106.08</v>
      </c>
    </row>
    <row customHeight="1" r="30" ht="12.75">
      <c t="s" s="4" r="A30">
        <v>29</v>
      </c>
      <c s="17" r="E30">
        <v>1841.18857142857</v>
      </c>
    </row>
    <row customHeight="1" r="31" ht="12.75">
      <c t="s" s="4" r="A31">
        <v>30</v>
      </c>
      <c s="17" r="E31">
        <v>119.428571428571</v>
      </c>
    </row>
    <row customHeight="1" r="32" ht="12.75">
      <c t="s" s="20" r="A32">
        <v>31</v>
      </c>
      <c s="5" r="C32"/>
      <c s="5" r="D32">
        <f>160000-D22</f>
        <v>40750</v>
      </c>
      <c s="5" r="E32"/>
    </row>
    <row customHeight="1" r="33" ht="12.75">
      <c t="s" s="3" r="A33">
        <v>32</v>
      </c>
      <c s="8" r="C33"/>
      <c s="18" r="D33">
        <f>SUM(D22:D32)</f>
        <v>160000</v>
      </c>
      <c s="18" r="E33">
        <f>SUM(E22:E32)</f>
        <v>138639.977142857</v>
      </c>
    </row>
    <row customHeight="1" r="34" ht="12.75"/>
    <row customHeight="1" r="35" ht="12.75"/>
    <row customHeight="1" r="36" ht="12.75">
      <c t="s" s="3" r="A36">
        <v>33</v>
      </c>
    </row>
    <row customHeight="1" r="37" ht="12.75">
      <c t="s" s="20" r="A37">
        <v>34</v>
      </c>
      <c s="17" r="B37">
        <v>0</v>
      </c>
      <c s="17" r="C37">
        <v>0</v>
      </c>
      <c s="17" r="D37">
        <v>0</v>
      </c>
      <c s="17" r="E37">
        <v>0</v>
      </c>
    </row>
    <row customHeight="1" r="38" ht="12.75">
      <c t="s" s="20" r="A38">
        <v>35</v>
      </c>
      <c s="17" r="B38">
        <v>1159.09</v>
      </c>
      <c s="17" r="C38">
        <v>4000</v>
      </c>
      <c s="17" r="D38">
        <v>3000</v>
      </c>
      <c s="17" r="E38">
        <v>3000</v>
      </c>
    </row>
    <row customHeight="1" r="39" ht="12.75">
      <c t="s" s="20" r="A39">
        <v>36</v>
      </c>
      <c s="17" r="B39">
        <v>0</v>
      </c>
      <c s="17" r="C39">
        <v>0</v>
      </c>
      <c s="17" r="D39">
        <v>0</v>
      </c>
      <c s="17" r="E39">
        <v>0</v>
      </c>
    </row>
    <row customHeight="1" r="40" ht="12.75">
      <c t="s" s="20" r="A40">
        <v>37</v>
      </c>
      <c s="17" r="B40">
        <v>9912.97</v>
      </c>
      <c s="17" r="C40">
        <v>10000</v>
      </c>
      <c s="17" r="D40">
        <v>10000</v>
      </c>
      <c s="17" r="E40">
        <v>10000</v>
      </c>
    </row>
    <row customHeight="1" r="41" ht="12.75">
      <c t="s" s="20" r="A41">
        <v>38</v>
      </c>
      <c s="17" r="B41">
        <v>-265</v>
      </c>
      <c s="17" r="C41">
        <v>12000</v>
      </c>
      <c s="17" r="D41">
        <v>12000</v>
      </c>
      <c s="17" r="E41">
        <v>12000</v>
      </c>
    </row>
    <row customHeight="1" r="42" ht="12.75">
      <c t="s" s="20" r="A42">
        <v>39</v>
      </c>
      <c s="17" r="B42">
        <v>210.4</v>
      </c>
      <c s="17" r="C42">
        <v>1000</v>
      </c>
      <c s="17" r="D42">
        <v>500</v>
      </c>
      <c s="17" r="E42">
        <v>500</v>
      </c>
    </row>
    <row customHeight="1" r="43" ht="12.75">
      <c t="s" s="20" r="A43">
        <v>40</v>
      </c>
      <c s="17" r="B43">
        <v>508.81</v>
      </c>
      <c s="17" r="C43">
        <v>750</v>
      </c>
      <c s="17" r="D43">
        <v>750</v>
      </c>
      <c s="17" r="E43">
        <v>750</v>
      </c>
    </row>
    <row customHeight="1" r="44" ht="12.75">
      <c t="s" s="20" r="A44">
        <v>41</v>
      </c>
      <c s="17" r="B44">
        <v>0</v>
      </c>
      <c s="17" r="C44">
        <v>1000</v>
      </c>
      <c s="17" r="D44">
        <v>1000</v>
      </c>
      <c s="17" r="E44">
        <v>1000</v>
      </c>
    </row>
    <row customHeight="1" r="45" ht="12.75">
      <c t="s" s="20" r="A45">
        <v>42</v>
      </c>
      <c s="15" r="B45">
        <v>7496</v>
      </c>
      <c s="5" r="C45">
        <v>25000</v>
      </c>
      <c s="5" r="D45">
        <v>25000</v>
      </c>
      <c s="5" r="E45">
        <v>0</v>
      </c>
    </row>
    <row customHeight="1" r="46" ht="12.75">
      <c t="s" s="3" r="A46">
        <v>43</v>
      </c>
      <c s="17" r="B46">
        <f>SUM(B37:B45)</f>
        <v>19022.27</v>
      </c>
      <c s="18" r="C46">
        <f>SUM(C37:C45)</f>
        <v>53750</v>
      </c>
      <c s="18" r="D46">
        <f>SUM(D37:D45)</f>
        <v>52250</v>
      </c>
      <c s="18" r="E46">
        <f>SUM(E37:E45)</f>
        <v>27250</v>
      </c>
    </row>
    <row customHeight="1" r="47" ht="12.75"/>
    <row r="49">
      <c t="s" s="3" r="A49">
        <v>44</v>
      </c>
      <c s="7" r="B49">
        <f>SUM(B11,B19,B46)</f>
        <v>404611.63</v>
      </c>
      <c s="7" r="C49">
        <f>SUM(C11,C19,C33,C46)</f>
        <v>576750</v>
      </c>
      <c s="7" r="D49">
        <f>SUM(D11,D19,D33,D46)</f>
        <v>751250</v>
      </c>
      <c s="7" r="E49">
        <f>SUM(E11,E19,E33,E46)</f>
        <v>761489.977142857</v>
      </c>
    </row>
    <row r="50">
      <c s="1" r="B50"/>
      <c s="1" r="C50"/>
      <c s="1" r="D50"/>
      <c s="1" r="E50"/>
    </row>
    <row customHeight="1" r="51" ht="12.75"/>
    <row customHeight="1" r="53" ht="12.75">
      <c t="s" s="21" r="A53">
        <v>45</v>
      </c>
    </row>
    <row customHeight="1" r="54" ht="12.75"/>
    <row customHeight="1" r="55" ht="12.75">
      <c t="s" s="3" r="A55">
        <v>46</v>
      </c>
    </row>
    <row customHeight="1" r="56" ht="12.75"/>
    <row customHeight="1" r="57" ht="12.75">
      <c t="s" s="3" r="A57">
        <v>47</v>
      </c>
    </row>
    <row customHeight="1" r="58" ht="12.75">
      <c t="s" s="20" r="A58">
        <v>48</v>
      </c>
      <c s="17" r="B58">
        <v>13696.15</v>
      </c>
      <c s="17" r="C58">
        <v>11166.67</v>
      </c>
      <c s="17" r="D58">
        <v>50570</v>
      </c>
    </row>
    <row customHeight="1" r="59" ht="12.75">
      <c t="s" s="20" r="A59">
        <v>49</v>
      </c>
      <c s="17" r="B59">
        <v>0</v>
      </c>
      <c s="17" r="C59">
        <v>0</v>
      </c>
      <c s="17" r="D59">
        <v>6622</v>
      </c>
    </row>
    <row customHeight="1" r="60" ht="12.75">
      <c t="s" s="20" r="A60">
        <v>50</v>
      </c>
      <c s="17" r="B60">
        <v>180.32</v>
      </c>
      <c s="17" r="C60">
        <v>437.52</v>
      </c>
      <c s="17" r="D60">
        <v>21426</v>
      </c>
    </row>
    <row customHeight="1" r="61" ht="12.75">
      <c t="s" s="20" r="A61">
        <v>51</v>
      </c>
      <c s="17" r="B61">
        <v>454.78</v>
      </c>
      <c s="17" r="C61">
        <v>294.67</v>
      </c>
    </row>
    <row customHeight="1" r="62" ht="12.75">
      <c t="s" s="20" r="A62">
        <v>52</v>
      </c>
      <c s="17" r="B62">
        <v>0</v>
      </c>
      <c s="17" r="C62">
        <v>750</v>
      </c>
      <c s="17" r="D62">
        <v>6924</v>
      </c>
    </row>
    <row customHeight="1" r="63" ht="12.75">
      <c t="s" s="20" r="A63">
        <v>53</v>
      </c>
      <c s="17" r="B63">
        <v>2299.98</v>
      </c>
      <c s="17" r="C63">
        <v>2299.98</v>
      </c>
      <c s="17" r="D63">
        <v>8657</v>
      </c>
    </row>
    <row customHeight="1" r="64" ht="12.75">
      <c t="s" s="20" r="A64">
        <v>54</v>
      </c>
      <c s="5" r="B64">
        <v>2750</v>
      </c>
      <c s="5" r="C64">
        <v>5500</v>
      </c>
      <c s="5" r="D64">
        <v>36000</v>
      </c>
      <c s="5" r="E64"/>
    </row>
    <row customHeight="1" r="65" ht="12.75">
      <c t="s" s="3" r="A65">
        <v>55</v>
      </c>
      <c s="18" r="B65">
        <f>SUM(B58:B64)</f>
        <v>19381.23</v>
      </c>
      <c s="18" r="C65">
        <f>SUM(C58:C64)</f>
        <v>20448.84</v>
      </c>
      <c s="18" r="D65">
        <f>SUM(D58:D64)</f>
        <v>130199</v>
      </c>
      <c s="18" r="E65">
        <f>+D65*1.03</f>
        <v>134104.97</v>
      </c>
    </row>
    <row customHeight="1" r="66" ht="12.75"/>
    <row customHeight="1" r="67" ht="12.75">
      <c t="s" s="3" r="A67">
        <v>56</v>
      </c>
    </row>
    <row customHeight="1" r="68" ht="12.75">
      <c t="s" s="20" r="A68">
        <v>57</v>
      </c>
      <c s="5" r="C68">
        <v>114746</v>
      </c>
      <c s="5" r="D68">
        <v>0</v>
      </c>
      <c s="5" r="E68">
        <v>0</v>
      </c>
    </row>
    <row customHeight="1" r="69" ht="12.75">
      <c t="s" s="3" r="A69">
        <v>58</v>
      </c>
      <c s="18" r="C69">
        <f>+C68</f>
        <v>114746</v>
      </c>
      <c s="18" r="D69">
        <f>+D68</f>
        <v>0</v>
      </c>
      <c s="18" r="E69">
        <f>+E68</f>
        <v>0</v>
      </c>
    </row>
    <row customHeight="1" r="70" ht="12.75"/>
    <row customHeight="1" r="71" ht="12.75">
      <c t="s" s="3" r="A71">
        <v>59</v>
      </c>
    </row>
    <row customHeight="1" r="72" ht="12.75">
      <c t="s" s="20" r="A72">
        <v>60</v>
      </c>
      <c s="17" r="B72">
        <v>27007.66</v>
      </c>
      <c s="17" r="C72">
        <f>38000+4800</f>
        <v>42800</v>
      </c>
    </row>
    <row customHeight="1" r="73" ht="12.75">
      <c t="s" s="20" r="A73">
        <v>61</v>
      </c>
      <c s="17" r="B73">
        <v>12461.58</v>
      </c>
      <c s="17" r="C73">
        <v>17000</v>
      </c>
    </row>
    <row customHeight="1" r="74" ht="12.75">
      <c t="s" s="20" r="A74">
        <v>62</v>
      </c>
      <c s="5" r="B74">
        <v>2927.48</v>
      </c>
      <c s="5" r="C74">
        <v>3000</v>
      </c>
      <c s="5" r="D74"/>
      <c s="5" r="E74"/>
    </row>
    <row customHeight="1" r="75" ht="12.75">
      <c t="s" s="3" r="A75">
        <v>63</v>
      </c>
      <c s="18" r="B75">
        <f>SUM(B72:B74)</f>
        <v>42396.72</v>
      </c>
      <c s="9" r="C75">
        <f>SUM(C72:C74)</f>
        <v>62800</v>
      </c>
      <c s="9" r="D75">
        <v>75800</v>
      </c>
      <c s="9" r="E75">
        <v>70000</v>
      </c>
    </row>
    <row customHeight="1" r="76" ht="12.75">
      <c s="18" r="C76"/>
      <c s="18" r="D76"/>
      <c s="18" r="E76"/>
    </row>
    <row customHeight="1" r="77" ht="12.75">
      <c t="s" s="3" r="A77">
        <v>64</v>
      </c>
      <c s="16" r="C77">
        <f>(+C65+C75)+C69</f>
        <v>197994.84</v>
      </c>
      <c s="16" r="D77">
        <f>(+D65+D75)+D69</f>
        <v>205999</v>
      </c>
      <c s="16" r="E77">
        <f>(+E65+E75)+E69</f>
        <v>204104.97</v>
      </c>
    </row>
    <row customHeight="1" r="78" ht="12.75"/>
    <row customHeight="1" r="79" ht="12.75"/>
    <row customHeight="1" r="80" ht="12.75">
      <c t="s" s="3" r="A80">
        <v>65</v>
      </c>
    </row>
    <row customHeight="1" r="81" ht="12.75">
      <c t="s" s="20" r="A81">
        <v>66</v>
      </c>
      <c s="17" r="B81">
        <v>8960</v>
      </c>
      <c s="17" r="C81">
        <v>12960</v>
      </c>
      <c s="17" r="D81">
        <v>12960</v>
      </c>
      <c s="17" r="E81">
        <v>12960</v>
      </c>
    </row>
    <row customHeight="1" r="82" ht="12.75">
      <c t="s" s="20" r="A82">
        <v>67</v>
      </c>
      <c s="17" r="E82">
        <f>(25000/12)*10</f>
        <v>20833.3333333333</v>
      </c>
    </row>
    <row customHeight="1" r="83" ht="12.75">
      <c t="s" s="20" r="A83">
        <v>68</v>
      </c>
      <c s="17" r="E83">
        <f>350*9</f>
        <v>3150</v>
      </c>
    </row>
    <row customHeight="1" r="84" ht="25.5">
      <c t="s" s="19" r="A84">
        <v>69</v>
      </c>
      <c s="11" r="B84">
        <v>80149.11</v>
      </c>
      <c s="11" r="C84">
        <v>121731.52</v>
      </c>
      <c s="11" r="D84">
        <v>128262</v>
      </c>
      <c s="11" r="E84">
        <v>121038</v>
      </c>
    </row>
    <row customHeight="1" r="85" ht="12.75">
      <c t="s" s="3" r="A85">
        <v>70</v>
      </c>
      <c s="18" r="B85">
        <f>SUM(B81:B84)</f>
        <v>89109.11</v>
      </c>
      <c s="18" r="C85">
        <f>SUM(C81:C84)</f>
        <v>134691.52</v>
      </c>
      <c s="18" r="D85">
        <f>SUM(D81:D84)</f>
        <v>141222</v>
      </c>
      <c s="18" r="E85">
        <f>SUM(E81:E84)</f>
        <v>157981.333333333</v>
      </c>
    </row>
    <row customHeight="1" r="86" ht="12.75"/>
    <row customHeight="1" r="87" ht="12.75">
      <c t="s" s="3" r="A87">
        <v>71</v>
      </c>
    </row>
    <row customHeight="1" r="88" ht="12.75">
      <c t="s" s="20" r="A88">
        <v>72</v>
      </c>
      <c s="17" r="B88">
        <v>0</v>
      </c>
      <c s="17" r="C88">
        <v>500</v>
      </c>
      <c s="17" r="D88">
        <v>500</v>
      </c>
      <c s="17" r="E88">
        <v>500</v>
      </c>
    </row>
    <row customHeight="1" r="89" ht="12.75">
      <c t="s" s="20" r="A89">
        <v>73</v>
      </c>
      <c s="17" r="B89">
        <v>29.22</v>
      </c>
      <c s="17" r="C89">
        <v>250</v>
      </c>
      <c s="17" r="D89">
        <v>250</v>
      </c>
      <c s="17" r="E89">
        <v>250</v>
      </c>
    </row>
    <row customHeight="1" r="90" ht="12.75">
      <c t="s" s="20" r="A90">
        <v>74</v>
      </c>
      <c s="17" r="B90">
        <v>11423.44</v>
      </c>
      <c s="17" r="C90">
        <v>14000</v>
      </c>
      <c s="17" r="D90">
        <v>14000</v>
      </c>
      <c s="17" r="E90">
        <f>+E85*0.0765</f>
        <v>12085.572</v>
      </c>
    </row>
    <row customHeight="1" r="91" ht="12.75">
      <c t="s" s="20" r="A91">
        <v>75</v>
      </c>
      <c s="17" r="B91">
        <v>507.72</v>
      </c>
      <c s="17" r="C91">
        <v>600</v>
      </c>
      <c s="17" r="D91">
        <v>700</v>
      </c>
      <c s="17" r="E91">
        <v>800</v>
      </c>
    </row>
    <row customHeight="1" r="92" ht="12.75">
      <c t="s" s="20" r="A92">
        <v>76</v>
      </c>
      <c s="17" r="B92">
        <v>4949.6</v>
      </c>
      <c s="17" r="C92">
        <v>7416</v>
      </c>
      <c s="17" r="D92">
        <v>7500</v>
      </c>
      <c s="17" r="E92">
        <f>+D92*1.1</f>
        <v>8250</v>
      </c>
    </row>
    <row customHeight="1" r="93" ht="12.75">
      <c t="s" s="20" r="A93">
        <v>77</v>
      </c>
      <c s="17" r="B93">
        <v>5469.7</v>
      </c>
      <c s="17" r="C93">
        <v>20800</v>
      </c>
      <c s="17" r="D93">
        <v>20800</v>
      </c>
      <c s="17" r="E93">
        <f>21815+153</f>
        <v>21968</v>
      </c>
    </row>
    <row customHeight="1" r="94" ht="12.75">
      <c t="s" s="20" r="A94">
        <v>78</v>
      </c>
      <c s="17" r="B94">
        <v>0</v>
      </c>
      <c s="17" r="C94">
        <v>5700</v>
      </c>
      <c s="17" r="D94">
        <v>5700</v>
      </c>
      <c s="17" r="E94">
        <v>5900</v>
      </c>
    </row>
    <row customHeight="1" r="95" ht="12.75">
      <c t="s" s="20" r="A95">
        <v>79</v>
      </c>
      <c s="17" r="B95">
        <v>369.27</v>
      </c>
      <c s="17" r="C95">
        <v>200</v>
      </c>
      <c s="17" r="D95">
        <v>500</v>
      </c>
      <c s="17" r="E95">
        <v>550</v>
      </c>
    </row>
    <row customHeight="1" r="96" ht="12.75">
      <c t="s" s="20" r="A96">
        <v>80</v>
      </c>
      <c s="17" r="B96">
        <v>0</v>
      </c>
      <c s="17" r="C96">
        <v>10000</v>
      </c>
      <c s="17" r="D96">
        <v>10000</v>
      </c>
      <c s="17" r="E96">
        <v>10000</v>
      </c>
    </row>
    <row customHeight="1" r="97" ht="12.75">
      <c t="s" s="20" r="A97">
        <v>81</v>
      </c>
      <c s="5" r="B97">
        <v>0</v>
      </c>
      <c s="5" r="C97">
        <v>500</v>
      </c>
      <c s="5" r="D97">
        <v>500</v>
      </c>
      <c s="5" r="E97">
        <v>500</v>
      </c>
    </row>
    <row customHeight="1" r="98" ht="12.75">
      <c t="s" s="3" r="A98">
        <v>82</v>
      </c>
      <c s="18" r="B98">
        <f>SUM(B88:B97)</f>
        <v>22748.95</v>
      </c>
      <c s="9" r="C98">
        <f>SUM(C88:C97)</f>
        <v>59966</v>
      </c>
      <c s="9" r="D98">
        <f>SUM(D88:D97)</f>
        <v>60450</v>
      </c>
      <c s="9" r="E98">
        <f>SUM(E88:E97)</f>
        <v>60803.572</v>
      </c>
    </row>
    <row customHeight="1" r="99" ht="12.75">
      <c s="8" r="C99"/>
      <c s="8" r="D99"/>
      <c s="8" r="E99"/>
    </row>
    <row customHeight="1" r="100" ht="3.75">
      <c t="s" s="3" r="A100">
        <v>83</v>
      </c>
      <c s="17" r="B100">
        <f>SUM((B85+B98))</f>
        <v>111858.06</v>
      </c>
      <c s="16" r="C100">
        <f>+C85+C98</f>
        <v>194657.52</v>
      </c>
      <c s="16" r="D100">
        <f>+D85+D98</f>
        <v>201672</v>
      </c>
      <c s="16" r="E100">
        <f>+E85+E98</f>
        <v>218784.905333333</v>
      </c>
    </row>
    <row customHeight="1" r="101" ht="12.75"/>
    <row customHeight="1" r="102" ht="12.75"/>
    <row customHeight="1" r="103" ht="12.75">
      <c t="s" s="3" r="A103">
        <v>84</v>
      </c>
    </row>
    <row customHeight="1" r="104" ht="12.75">
      <c t="s" s="20" r="A104">
        <v>85</v>
      </c>
      <c s="17" r="B104">
        <v>3375</v>
      </c>
      <c s="17" r="C104">
        <v>4000</v>
      </c>
      <c s="17" r="D104">
        <v>4000</v>
      </c>
      <c s="17" r="E104">
        <v>4000</v>
      </c>
    </row>
    <row customHeight="1" r="105" ht="12.75">
      <c t="s" s="20" r="A105">
        <v>86</v>
      </c>
      <c s="17" r="B105">
        <v>0</v>
      </c>
      <c s="17" r="C105">
        <v>500</v>
      </c>
      <c s="17" r="D105">
        <v>500</v>
      </c>
      <c s="17" r="E105">
        <v>500</v>
      </c>
    </row>
    <row customHeight="1" r="106" ht="12.75">
      <c t="s" s="20" r="A106">
        <v>87</v>
      </c>
      <c s="17" r="D106">
        <v>1000</v>
      </c>
      <c s="17" r="E106">
        <v>1100</v>
      </c>
    </row>
    <row customHeight="1" r="107" ht="12.75">
      <c t="s" s="20" r="A107">
        <v>88</v>
      </c>
      <c s="17" r="B107">
        <v>0</v>
      </c>
      <c s="17" r="C107">
        <v>0</v>
      </c>
      <c s="17" r="D107">
        <v>2000</v>
      </c>
      <c s="17" r="E107">
        <v>0</v>
      </c>
    </row>
    <row customHeight="1" r="108" ht="12.75">
      <c t="s" s="20" r="A108">
        <v>89</v>
      </c>
      <c s="17" r="B108">
        <v>3982.03</v>
      </c>
      <c s="17" r="C108">
        <v>5000</v>
      </c>
      <c s="17" r="D108">
        <v>6500</v>
      </c>
      <c s="17" r="E108">
        <v>8000</v>
      </c>
    </row>
    <row customHeight="1" r="109" ht="12.75">
      <c t="s" s="20" r="A109">
        <v>90</v>
      </c>
      <c s="17" r="B109">
        <v>0</v>
      </c>
      <c s="17" r="C109">
        <v>1500</v>
      </c>
      <c s="17" r="D109">
        <v>0</v>
      </c>
    </row>
    <row customHeight="1" r="110" ht="12.75">
      <c t="s" s="20" r="A110">
        <v>91</v>
      </c>
      <c s="17" r="E110">
        <v>1000</v>
      </c>
    </row>
    <row customHeight="1" r="111" ht="12.0">
      <c t="s" s="20" r="A111">
        <v>92</v>
      </c>
      <c s="17" r="B111">
        <v>0</v>
      </c>
      <c s="17" r="C111">
        <v>1000</v>
      </c>
      <c s="17" r="D111">
        <v>1000</v>
      </c>
      <c s="17" r="E111">
        <v>1000</v>
      </c>
    </row>
    <row customHeight="1" r="112" ht="12.75">
      <c t="s" s="20" r="A112">
        <v>93</v>
      </c>
      <c s="17" r="B112">
        <v>738.96</v>
      </c>
      <c s="17" r="C112">
        <v>3250</v>
      </c>
      <c s="17" r="D112">
        <v>2000</v>
      </c>
      <c s="17" r="E112">
        <v>2000</v>
      </c>
    </row>
    <row customHeight="1" r="113" ht="12.75">
      <c t="s" s="20" r="A113">
        <v>94</v>
      </c>
      <c s="17" r="B113">
        <v>0</v>
      </c>
      <c s="17" r="C113">
        <v>0</v>
      </c>
      <c s="17" r="D113">
        <v>0</v>
      </c>
      <c s="17" r="E113">
        <v>200</v>
      </c>
    </row>
    <row customHeight="1" r="114" ht="12.75">
      <c t="s" s="20" r="A114">
        <v>95</v>
      </c>
      <c s="5" r="B114">
        <v>8800</v>
      </c>
      <c s="5" r="C114">
        <v>25000</v>
      </c>
      <c s="5" r="D114">
        <v>25000</v>
      </c>
      <c s="5" r="E114">
        <v>0</v>
      </c>
    </row>
    <row customHeight="1" r="115" ht="12.75">
      <c t="s" s="3" r="A115">
        <v>96</v>
      </c>
      <c s="18" r="B115">
        <f>SUM(B104:B114)</f>
        <v>16895.99</v>
      </c>
      <c s="18" r="C115">
        <f>SUM(C104:C114)</f>
        <v>40250</v>
      </c>
      <c s="18" r="D115">
        <f>SUM(D104:D114)</f>
        <v>42000</v>
      </c>
      <c s="18" r="E115">
        <f>SUM(E104:E114)</f>
        <v>17800</v>
      </c>
    </row>
    <row customHeight="1" r="116" ht="12.75"/>
    <row customHeight="1" r="117" ht="12.75">
      <c t="s" s="3" r="A117">
        <v>97</v>
      </c>
    </row>
    <row customHeight="1" r="118" ht="12.75">
      <c t="s" s="20" r="A118">
        <v>98</v>
      </c>
      <c s="17" r="B118">
        <v>22723.79</v>
      </c>
      <c s="17" r="C118">
        <v>34000</v>
      </c>
      <c s="17" r="D118">
        <v>34000</v>
      </c>
      <c s="17" r="E118">
        <v>34000</v>
      </c>
    </row>
    <row customHeight="1" r="119" ht="12.75">
      <c t="s" s="20" r="A119">
        <v>99</v>
      </c>
      <c s="17" r="B119">
        <v>8322.11</v>
      </c>
      <c s="17" r="C119">
        <v>6100</v>
      </c>
      <c s="17" r="D119">
        <v>10000</v>
      </c>
      <c s="17" r="E119">
        <v>10000</v>
      </c>
    </row>
    <row customHeight="1" r="120" ht="12.75">
      <c t="s" s="20" r="A120">
        <v>100</v>
      </c>
      <c s="17" r="B120">
        <v>10970.05</v>
      </c>
      <c s="17" r="C120">
        <v>20500</v>
      </c>
      <c s="17" r="D120">
        <v>20500</v>
      </c>
      <c s="17" r="E120">
        <v>20500</v>
      </c>
    </row>
    <row customHeight="1" r="121" ht="12.75">
      <c t="s" s="20" r="A121">
        <v>101</v>
      </c>
      <c s="17" r="B121">
        <v>11814.86</v>
      </c>
      <c s="17" r="C121">
        <v>22000</v>
      </c>
      <c s="17" r="D121">
        <v>19000</v>
      </c>
      <c s="17" r="E121">
        <v>19000</v>
      </c>
    </row>
    <row customHeight="1" r="122" ht="12.75">
      <c t="s" s="20" r="A122">
        <v>102</v>
      </c>
      <c s="17" r="B122">
        <v>14700.51</v>
      </c>
      <c s="17" r="C122">
        <v>25000</v>
      </c>
      <c s="17" r="D122">
        <v>25000</v>
      </c>
      <c s="17" r="E122">
        <v>25000</v>
      </c>
    </row>
    <row customHeight="1" r="123" ht="12.75">
      <c t="s" s="20" r="A123">
        <v>103</v>
      </c>
      <c s="5" r="B123">
        <v>2121.28</v>
      </c>
      <c s="17" r="C123">
        <v>6000</v>
      </c>
      <c s="17" r="D123">
        <v>6000</v>
      </c>
      <c s="17" r="E123">
        <v>6000</v>
      </c>
    </row>
    <row customHeight="1" r="124" ht="12.75">
      <c t="s" s="20" r="A124">
        <v>104</v>
      </c>
      <c s="18" r="B124">
        <v>1840.03</v>
      </c>
      <c s="17" r="C124">
        <v>2200</v>
      </c>
      <c s="17" r="D124">
        <v>2300</v>
      </c>
      <c s="17" r="E124">
        <v>2300</v>
      </c>
    </row>
    <row customHeight="1" r="125" ht="1.5">
      <c t="s" s="20" r="A125">
        <v>105</v>
      </c>
      <c s="17" r="B125">
        <v>19663.08</v>
      </c>
      <c s="17" r="C125">
        <v>23500</v>
      </c>
      <c s="17" r="D125">
        <v>26500</v>
      </c>
      <c s="17" r="E125">
        <v>38500</v>
      </c>
    </row>
    <row customHeight="1" r="126" ht="12.75">
      <c t="s" s="10" r="A126">
        <v>106</v>
      </c>
      <c s="17" r="B126">
        <v>4165.02</v>
      </c>
      <c s="17" r="C126">
        <v>8500</v>
      </c>
      <c s="17" r="D126">
        <v>8500</v>
      </c>
      <c s="17" r="E126">
        <v>5000</v>
      </c>
    </row>
    <row customHeight="1" r="127" ht="12.75">
      <c t="s" s="20" r="A127">
        <v>107</v>
      </c>
      <c s="17" r="B127">
        <v>49996.82</v>
      </c>
      <c s="17" r="C127">
        <v>24000</v>
      </c>
      <c s="17" r="D127">
        <v>24000</v>
      </c>
      <c s="17" r="E127">
        <v>12000</v>
      </c>
    </row>
    <row customHeight="1" r="128" ht="12.75">
      <c t="s" s="20" r="A128">
        <v>108</v>
      </c>
      <c s="12" r="B128">
        <v>0</v>
      </c>
      <c s="12" r="C128">
        <v>25000</v>
      </c>
      <c s="12" r="D128">
        <v>18000</v>
      </c>
      <c s="12" r="E128">
        <v>76000</v>
      </c>
    </row>
    <row customHeight="1" r="129" ht="12.75">
      <c t="s" s="20" r="A129">
        <v>109</v>
      </c>
      <c s="17" r="B129">
        <v>882.19</v>
      </c>
      <c s="17" r="C129">
        <v>3000</v>
      </c>
      <c s="17" r="D129">
        <v>3000</v>
      </c>
      <c s="17" r="E129">
        <v>3000</v>
      </c>
    </row>
    <row customHeight="1" r="130" ht="12.75">
      <c t="s" s="20" r="A130">
        <v>110</v>
      </c>
      <c s="17" r="B130">
        <v>24044.56</v>
      </c>
      <c s="5" r="C130">
        <v>34800</v>
      </c>
      <c s="5" r="D130">
        <v>34800</v>
      </c>
      <c s="5" r="E130">
        <v>0</v>
      </c>
    </row>
    <row customHeight="1" r="131" ht="12.75">
      <c t="s" s="3" r="A131">
        <v>111</v>
      </c>
      <c s="17" r="B131">
        <f>SUM(B118:B123)</f>
        <v>70652.6</v>
      </c>
      <c s="18" r="C131">
        <f>SUM(C118:C130)</f>
        <v>234600</v>
      </c>
      <c s="18" r="D131">
        <f>SUM(D118:D130)</f>
        <v>231600</v>
      </c>
      <c s="18" r="E131">
        <f>SUM(E118:E130)</f>
        <v>251300</v>
      </c>
    </row>
    <row customHeight="1" r="132" ht="12.75"/>
    <row customHeight="1" r="133" ht="12.75">
      <c t="s" s="3" r="A133">
        <v>112</v>
      </c>
    </row>
    <row customHeight="1" r="134" ht="12.75">
      <c t="s" s="20" r="A134">
        <v>113</v>
      </c>
      <c s="5" r="B134">
        <v>0</v>
      </c>
      <c s="5" r="C134">
        <v>0</v>
      </c>
      <c s="5" r="D134">
        <v>10000</v>
      </c>
      <c s="5" r="E134">
        <v>10000</v>
      </c>
    </row>
    <row customHeight="1" r="135" ht="12.75">
      <c t="s" s="3" r="A135">
        <v>114</v>
      </c>
      <c s="8" r="B135"/>
      <c s="18" r="C135">
        <f>+C134</f>
        <v>0</v>
      </c>
      <c s="18" r="D135">
        <f>+D134</f>
        <v>10000</v>
      </c>
      <c s="18" r="E135">
        <f>+E134</f>
        <v>10000</v>
      </c>
    </row>
    <row customHeight="1" r="136" ht="12.75"/>
    <row customHeight="1" r="137" ht="12.75">
      <c t="s" s="3" r="A137">
        <v>115</v>
      </c>
    </row>
    <row customHeight="1" r="138" ht="12.75">
      <c t="s" s="20" r="A138">
        <v>116</v>
      </c>
      <c s="17" r="B138">
        <v>1734.15</v>
      </c>
      <c s="17" r="C138">
        <v>3000</v>
      </c>
      <c s="17" r="D138">
        <v>3000</v>
      </c>
      <c s="17" r="E138">
        <v>1000</v>
      </c>
    </row>
    <row customHeight="1" r="139" ht="12.75">
      <c t="s" s="20" r="A139">
        <v>117</v>
      </c>
      <c s="17" r="B139">
        <v>11091.32</v>
      </c>
      <c s="17" r="C139">
        <v>15000</v>
      </c>
      <c s="17" r="D139">
        <v>15000</v>
      </c>
      <c s="17" r="E139">
        <v>7500</v>
      </c>
    </row>
    <row customHeight="1" r="140" ht="12.75">
      <c t="s" s="20" r="A140">
        <v>118</v>
      </c>
      <c s="17" r="C140">
        <v>0</v>
      </c>
      <c s="17" r="D140">
        <v>0</v>
      </c>
      <c s="17" r="E140">
        <v>12000</v>
      </c>
    </row>
    <row customHeight="1" r="141" ht="12.75">
      <c t="s" s="20" r="A141">
        <v>119</v>
      </c>
      <c s="17" r="B141">
        <v>3524.07</v>
      </c>
      <c s="17" r="C141">
        <v>5500</v>
      </c>
      <c s="17" r="D141">
        <v>5500</v>
      </c>
      <c s="17" r="E141">
        <v>5500</v>
      </c>
    </row>
    <row customHeight="1" r="142" ht="12.75">
      <c t="s" s="20" r="A142">
        <v>120</v>
      </c>
      <c s="17" r="B142">
        <v>1008.7</v>
      </c>
      <c s="17" r="C142">
        <v>2000</v>
      </c>
      <c s="17" r="D142">
        <v>2000</v>
      </c>
      <c s="17" r="E142">
        <v>2000</v>
      </c>
    </row>
    <row customHeight="1" r="143" ht="12.75">
      <c t="s" s="20" r="A143">
        <v>121</v>
      </c>
      <c s="17" r="B143">
        <v>10930.26</v>
      </c>
      <c s="17" r="C143">
        <v>15000</v>
      </c>
      <c s="17" r="D143">
        <v>15000</v>
      </c>
      <c s="17" r="E143">
        <v>15000</v>
      </c>
    </row>
    <row customHeight="1" r="144" ht="12.75">
      <c t="s" s="20" r="A144">
        <v>122</v>
      </c>
      <c s="17" r="C144">
        <v>0</v>
      </c>
      <c s="17" r="D144">
        <v>0</v>
      </c>
      <c s="17" r="E144">
        <v>2000</v>
      </c>
    </row>
    <row customHeight="1" r="145" ht="12.75">
      <c t="s" s="20" r="A145">
        <v>123</v>
      </c>
      <c s="17" r="B145">
        <v>4959.65</v>
      </c>
      <c s="17" r="C145">
        <v>6000</v>
      </c>
      <c s="17" r="D145">
        <v>6200</v>
      </c>
      <c s="17" r="E145">
        <v>6200</v>
      </c>
    </row>
    <row customHeight="1" r="146" ht="12.75">
      <c t="s" s="20" r="A146">
        <v>124</v>
      </c>
      <c s="17" r="B146">
        <v>167.65</v>
      </c>
      <c s="17" r="C146">
        <v>1250</v>
      </c>
      <c s="17" r="D146">
        <v>1000</v>
      </c>
      <c s="17" r="E146">
        <v>1000</v>
      </c>
    </row>
    <row customHeight="1" r="147" ht="12.75">
      <c t="s" s="20" r="A147">
        <v>125</v>
      </c>
      <c s="17" r="B147">
        <v>1588.57</v>
      </c>
      <c s="17" r="C147">
        <v>2300</v>
      </c>
      <c s="17" r="D147">
        <v>2300</v>
      </c>
      <c s="17" r="E147">
        <v>2300</v>
      </c>
    </row>
    <row customHeight="1" r="148" ht="12.75">
      <c t="s" s="20" r="A148">
        <v>126</v>
      </c>
      <c s="17" r="B148">
        <f>2397.71+45</f>
        <v>2442.71</v>
      </c>
      <c s="17" r="C148">
        <v>3000</v>
      </c>
      <c s="17" r="D148">
        <v>3000</v>
      </c>
      <c s="17" r="E148">
        <v>3000</v>
      </c>
    </row>
    <row customHeight="1" r="149" ht="12.75">
      <c t="s" s="20" r="A149">
        <v>127</v>
      </c>
      <c s="17" r="B149">
        <v>0</v>
      </c>
      <c s="5" r="C149">
        <v>2000</v>
      </c>
      <c s="5" r="D149">
        <v>2000</v>
      </c>
      <c s="5" r="E149">
        <v>2000</v>
      </c>
    </row>
    <row customHeight="1" r="150" ht="12.75">
      <c t="s" s="3" r="A150">
        <v>128</v>
      </c>
      <c s="17" r="B150">
        <f>SUM(B138:B149)</f>
        <v>37447.08</v>
      </c>
      <c s="9" r="C150">
        <f>SUM(C138:C149)</f>
        <v>55050</v>
      </c>
      <c s="9" r="D150">
        <f>SUM(D138:D149)</f>
        <v>55000</v>
      </c>
      <c s="9" r="E150">
        <f>SUM(E138:E149)</f>
        <v>59500</v>
      </c>
    </row>
    <row customHeight="1" r="151" ht="12.75">
      <c s="8" r="C151"/>
      <c s="13" r="D151"/>
      <c s="13" r="E151"/>
    </row>
    <row customHeight="1" r="152" ht="12.75">
      <c t="s" s="3" r="A152">
        <v>129</v>
      </c>
      <c s="16" r="C152">
        <f>((((+C77+C100)+C115)+C131)+C135)+C150</f>
        <v>722552.36</v>
      </c>
      <c s="16" r="D152">
        <f>((((+D77+D100)+D115)+D131)+D135)+D150</f>
        <v>746271</v>
      </c>
      <c s="16" r="E152">
        <f>((((+E77+E100)+E115)+E131)+E135)+E150</f>
        <v>761489.875333333</v>
      </c>
    </row>
    <row r="154">
      <c t="s" s="20" r="A154">
        <v>130</v>
      </c>
      <c s="5" r="C154">
        <f>+C49-C152</f>
        <v>-145802.36</v>
      </c>
      <c s="5" r="D154">
        <f>+D49-D152</f>
        <v>4979</v>
      </c>
      <c s="5" r="E154">
        <f>+E49-E152</f>
        <v>0.10180952376686</v>
      </c>
    </row>
  </sheetData>
</worksheet>
</file>